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wilme\Downloads\"/>
    </mc:Choice>
  </mc:AlternateContent>
  <xr:revisionPtr revIDLastSave="0" documentId="13_ncr:1_{D414264E-85D3-4B99-9D9F-01834042FFBD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📊 Dashboard" sheetId="1" r:id="rId1"/>
    <sheet name="Weekly Data" sheetId="2" r:id="rId2"/>
    <sheet name="Technician Scorecard" sheetId="3" r:id="rId3"/>
    <sheet name="Callback Tracker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" i="1" l="1"/>
  <c r="G6" i="1"/>
  <c r="C3" i="2"/>
  <c r="F6" i="1"/>
  <c r="E6" i="1"/>
  <c r="C6" i="1"/>
  <c r="D6" i="1"/>
  <c r="G12" i="4"/>
  <c r="E12" i="4"/>
  <c r="C12" i="4"/>
  <c r="I12" i="4" s="1"/>
  <c r="I10" i="3"/>
  <c r="F10" i="3"/>
  <c r="D10" i="3"/>
  <c r="C10" i="3"/>
  <c r="H9" i="3"/>
  <c r="E9" i="3"/>
  <c r="G9" i="3" s="1"/>
  <c r="H8" i="3"/>
  <c r="E8" i="3"/>
  <c r="G8" i="3" s="1"/>
  <c r="H7" i="3"/>
  <c r="E7" i="3"/>
  <c r="G7" i="3" s="1"/>
  <c r="H6" i="3"/>
  <c r="E6" i="3"/>
  <c r="G6" i="3" s="1"/>
  <c r="H5" i="3"/>
  <c r="H10" i="3" s="1"/>
  <c r="G5" i="3"/>
  <c r="E5" i="3"/>
  <c r="B3" i="2"/>
  <c r="B12" i="1" s="1"/>
  <c r="H23" i="1"/>
  <c r="G23" i="1"/>
  <c r="F23" i="1"/>
  <c r="E23" i="1"/>
  <c r="D23" i="1"/>
  <c r="C23" i="1"/>
  <c r="B23" i="1"/>
  <c r="H22" i="1"/>
  <c r="G22" i="1"/>
  <c r="F22" i="1"/>
  <c r="E22" i="1"/>
  <c r="D22" i="1"/>
  <c r="C22" i="1"/>
  <c r="B22" i="1"/>
  <c r="H21" i="1"/>
  <c r="G21" i="1"/>
  <c r="F21" i="1"/>
  <c r="E21" i="1"/>
  <c r="D21" i="1"/>
  <c r="C21" i="1"/>
  <c r="B21" i="1"/>
  <c r="H20" i="1"/>
  <c r="G20" i="1"/>
  <c r="F20" i="1"/>
  <c r="E20" i="1"/>
  <c r="D20" i="1"/>
  <c r="C20" i="1"/>
  <c r="B20" i="1"/>
  <c r="H19" i="1"/>
  <c r="G19" i="1"/>
  <c r="F19" i="1"/>
  <c r="E19" i="1"/>
  <c r="D19" i="1"/>
  <c r="C19" i="1"/>
  <c r="B19" i="1"/>
  <c r="H18" i="1"/>
  <c r="G18" i="1"/>
  <c r="F18" i="1"/>
  <c r="E18" i="1"/>
  <c r="D18" i="1"/>
  <c r="C18" i="1"/>
  <c r="B18" i="1"/>
  <c r="H17" i="1"/>
  <c r="G17" i="1"/>
  <c r="F17" i="1"/>
  <c r="E17" i="1"/>
  <c r="D17" i="1"/>
  <c r="C17" i="1"/>
  <c r="B17" i="1"/>
  <c r="H16" i="1"/>
  <c r="G16" i="1"/>
  <c r="F16" i="1"/>
  <c r="E16" i="1"/>
  <c r="D16" i="1"/>
  <c r="C16" i="1"/>
  <c r="B16" i="1"/>
  <c r="H15" i="1"/>
  <c r="G15" i="1"/>
  <c r="F15" i="1"/>
  <c r="E15" i="1"/>
  <c r="D15" i="1"/>
  <c r="C15" i="1"/>
  <c r="B15" i="1"/>
  <c r="H14" i="1"/>
  <c r="G14" i="1"/>
  <c r="F14" i="1"/>
  <c r="E14" i="1"/>
  <c r="D14" i="1"/>
  <c r="C14" i="1"/>
  <c r="B14" i="1"/>
  <c r="H13" i="1"/>
  <c r="G13" i="1"/>
  <c r="F13" i="1"/>
  <c r="E13" i="1"/>
  <c r="D13" i="1"/>
  <c r="C13" i="1"/>
  <c r="B13" i="1"/>
  <c r="H12" i="1"/>
  <c r="H24" i="1" s="1"/>
  <c r="G12" i="1"/>
  <c r="G24" i="1" s="1"/>
  <c r="F12" i="1"/>
  <c r="F24" i="1" s="1"/>
  <c r="E12" i="1"/>
  <c r="E24" i="1" s="1"/>
  <c r="D12" i="1"/>
  <c r="D24" i="1" s="1"/>
  <c r="C12" i="1"/>
  <c r="C24" i="1" s="1"/>
  <c r="B6" i="1"/>
  <c r="G10" i="3" l="1"/>
  <c r="E10" i="3"/>
</calcChain>
</file>

<file path=xl/sharedStrings.xml><?xml version="1.0" encoding="utf-8"?>
<sst xmlns="http://schemas.openxmlformats.org/spreadsheetml/2006/main" count="148" uniqueCount="132">
  <si>
    <t>ABSF KPI DASHBOARD — APPLIANCE SERVICE PERFORMANCE OVERVIEW</t>
  </si>
  <si>
    <t>Appliance GrandMasters · Powered by ABSF · JourneyToCEO.com</t>
  </si>
  <si>
    <t>▶  Enter weekly data in the 'Weekly Data' tab. This dashboard updates automatically.</t>
  </si>
  <si>
    <t>WEEKLY REVENUE</t>
  </si>
  <si>
    <t>FIRST-CALL RATE</t>
  </si>
  <si>
    <t>CALLBACK RATE</t>
  </si>
  <si>
    <t>AVG TICKET</t>
  </si>
  <si>
    <t>JOBS/TECH/DAY</t>
  </si>
  <si>
    <t>MISSED CALL RATE</t>
  </si>
  <si>
    <t>NEW REVIEWS</t>
  </si>
  <si>
    <t>Target: See P&amp;L</t>
  </si>
  <si>
    <t>Target: ≥ 70%</t>
  </si>
  <si>
    <t>Target: &lt; 5%</t>
  </si>
  <si>
    <t>Target: See Pricing</t>
  </si>
  <si>
    <t>Target: ≥ 4.0</t>
  </si>
  <si>
    <t>Target: &lt; 1%</t>
  </si>
  <si>
    <t>Target: ≥ 5/week</t>
  </si>
  <si>
    <t>📈  12-WEEK PERFORMANCE TREND</t>
  </si>
  <si>
    <t>WEEK ENDING</t>
  </si>
  <si>
    <t>REVENUE</t>
  </si>
  <si>
    <t>FIRST-CALL %</t>
  </si>
  <si>
    <t>CALLBACK %</t>
  </si>
  <si>
    <t>JOBS/TECH</t>
  </si>
  <si>
    <t>REVIEWS</t>
  </si>
  <si>
    <t>12-WEEK AVERAGE</t>
  </si>
  <si>
    <t>ABSF Pillar 2: Visibility · Appliance GrandMasters (AGM) · Developed by Will Toro · JourneyToCEO.com · © 2025</t>
  </si>
  <si>
    <t>📋  WEEKLY KPI DATA ENTRY — Enter actual numbers each Monday</t>
  </si>
  <si>
    <t>WEEK ENDING DATE</t>
  </si>
  <si>
    <t>TOTAL REVENUE ($)</t>
  </si>
  <si>
    <t>AVG TICKET ($)</t>
  </si>
  <si>
    <t>FIRST-CALL RATE %</t>
  </si>
  <si>
    <t>CALLBACK RATE %</t>
  </si>
  <si>
    <t>JOBS / TECH / DAY</t>
  </si>
  <si>
    <t>PARTS DELAY RATE %</t>
  </si>
  <si>
    <t>MISSED CALL RATE %</t>
  </si>
  <si>
    <t>NEW GOOGLE REVIEWS</t>
  </si>
  <si>
    <t>2025-01-06</t>
  </si>
  <si>
    <t>2025-01-13</t>
  </si>
  <si>
    <t>2025-01-20</t>
  </si>
  <si>
    <t>2025-01-27</t>
  </si>
  <si>
    <t>2025-02-03</t>
  </si>
  <si>
    <t>2025-02-10</t>
  </si>
  <si>
    <t>2025-02-17</t>
  </si>
  <si>
    <t>2025-02-24</t>
  </si>
  <si>
    <t>2025-03-03</t>
  </si>
  <si>
    <t>2025-03-10</t>
  </si>
  <si>
    <t>2025-03-17</t>
  </si>
  <si>
    <t>AGM TARGET BENCHMARKS</t>
  </si>
  <si>
    <t>—</t>
  </si>
  <si>
    <t>$280+</t>
  </si>
  <si>
    <t>≥ 70%</t>
  </si>
  <si>
    <t>&lt; 5%</t>
  </si>
  <si>
    <t>≥ 4.0</t>
  </si>
  <si>
    <t>&lt; 3%</t>
  </si>
  <si>
    <t>&lt; 1%</t>
  </si>
  <si>
    <t>≥ 5</t>
  </si>
  <si>
    <t>ℹ  INSTRUCTIONS: Blue cells = data you enter. Enter one row per week. Dashboard tab updates automatically. Do not delete rows 3–14.</t>
  </si>
  <si>
    <t>👨‍🔧  TECHNICIAN PERFORMANCE SCORECARD</t>
  </si>
  <si>
    <t>Track individual technician KPIs weekly · Compare against AGM targets</t>
  </si>
  <si>
    <t>TECHNICIAN</t>
  </si>
  <si>
    <t>JOBS DONE</t>
  </si>
  <si>
    <t>REVENUE ($)</t>
  </si>
  <si>
    <t>CALLBACKS (#)</t>
  </si>
  <si>
    <t>RATING (1-5)</t>
  </si>
  <si>
    <t>NOTES</t>
  </si>
  <si>
    <t>Technician 1</t>
  </si>
  <si>
    <t>Strong first-call performance</t>
  </si>
  <si>
    <t>Technician 2</t>
  </si>
  <si>
    <t>Needs parts prep improvement</t>
  </si>
  <si>
    <t>Technician 3</t>
  </si>
  <si>
    <t>Consistent performer</t>
  </si>
  <si>
    <t>Technician 4</t>
  </si>
  <si>
    <t>Coach on diagnosis speed</t>
  </si>
  <si>
    <t>Technician 5</t>
  </si>
  <si>
    <t>On target all metrics</t>
  </si>
  <si>
    <t>TEAM TOTAL / AVG</t>
  </si>
  <si>
    <t>AGM TARGETS</t>
  </si>
  <si>
    <t>≥ 20/wk</t>
  </si>
  <si>
    <t>≥ $280</t>
  </si>
  <si>
    <t>≥ 4.5</t>
  </si>
  <si>
    <t>🔄  CALLBACK QUALITY CONTROL LOG</t>
  </si>
  <si>
    <t>DATE</t>
  </si>
  <si>
    <t>JOB #</t>
  </si>
  <si>
    <t>APPLIANCE / ISSUE</t>
  </si>
  <si>
    <t>ROOT CAUSE</t>
  </si>
  <si>
    <t>CORRECTIVE ACTION</t>
  </si>
  <si>
    <t>PREVENTION SOP</t>
  </si>
  <si>
    <t>RESOLVED?</t>
  </si>
  <si>
    <t>COST IMPACT</t>
  </si>
  <si>
    <t>01/06/2025</t>
  </si>
  <si>
    <t>JOB-1042</t>
  </si>
  <si>
    <t>Whirlpool Washer / Drain Pump</t>
  </si>
  <si>
    <t>Tech 1</t>
  </si>
  <si>
    <t>Wrong part ordered — OEM vs aftermarket mismatch</t>
  </si>
  <si>
    <t>Updated parts lookup SOP to verify OEM model cross-reference before ordering</t>
  </si>
  <si>
    <t>SOP-03 Parts Ordering</t>
  </si>
  <si>
    <t>Yes</t>
  </si>
  <si>
    <t>$85</t>
  </si>
  <si>
    <t>01/13/2025</t>
  </si>
  <si>
    <t>JOB-1087</t>
  </si>
  <si>
    <t>GE Dishwasher / Control Board</t>
  </si>
  <si>
    <t>Tech 3</t>
  </si>
  <si>
    <t>Incomplete diagnostic — only tested one symptom</t>
  </si>
  <si>
    <t>Reinforced 5-step diagnostic checklist in morning huddle</t>
  </si>
  <si>
    <t>SOP-02 Diagnostic Workflow</t>
  </si>
  <si>
    <t>$120</t>
  </si>
  <si>
    <t>01/27/2025</t>
  </si>
  <si>
    <t>JOB-1124</t>
  </si>
  <si>
    <t>LG Refrigerator / Compressor</t>
  </si>
  <si>
    <t>Tech 2</t>
  </si>
  <si>
    <t>Customer did not receive usage instructions</t>
  </si>
  <si>
    <t>Added appliance-specific usage handout to job close checklist</t>
  </si>
  <si>
    <t>SOP-04 Job Close</t>
  </si>
  <si>
    <t>$0</t>
  </si>
  <si>
    <t>02/10/2025</t>
  </si>
  <si>
    <t>JOB-1198</t>
  </si>
  <si>
    <t>Samsung Dryer / Thermal Fuse</t>
  </si>
  <si>
    <t>Tech 4</t>
  </si>
  <si>
    <t>Root cause not addressed — symptom only</t>
  </si>
  <si>
    <t>Coaching session completed, now testing full heating circuit</t>
  </si>
  <si>
    <t>$95</t>
  </si>
  <si>
    <t>02/24/2025</t>
  </si>
  <si>
    <t>JOB-1231</t>
  </si>
  <si>
    <t>KitchenAid Oven / Igniter</t>
  </si>
  <si>
    <t>Part failed within warranty period — defective part</t>
  </si>
  <si>
    <t>Switched to preferred OEM supplier for igniters</t>
  </si>
  <si>
    <t>$110</t>
  </si>
  <si>
    <t>CALLBACK SUMMARY</t>
  </si>
  <si>
    <t>Total Callbacks Logged</t>
  </si>
  <si>
    <t>Resolved</t>
  </si>
  <si>
    <t>Open</t>
  </si>
  <si>
    <t>Resolution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</si>
</sst>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"/>
    <numFmt numFmtId="165" formatCode="0.0%"/>
    <numFmt numFmtId="166" formatCode="0.0"/>
    <numFmt numFmtId="167" formatCode="mm/dd/yy"/>
    <numFmt numFmtId="168" formatCode="mm/dd/yyyy"/>
  </numFmts>
  <fonts count="21" x14ac:knownFonts="1">
    <font>
      <sz val="11"/>
      <color theme="1"/>
      <name val="Calibri"/>
      <family val="2"/>
      <charset val="1"/>
    </font>
    <font>
      <b/>
      <sz val="15"/>
      <color rgb="FFFFFFFF"/>
      <name val="Arial"/>
      <charset val="1"/>
    </font>
    <font>
      <i/>
      <sz val="9"/>
      <color rgb="FFAAAAAA"/>
      <name val="Arial"/>
      <charset val="1"/>
    </font>
    <font>
      <b/>
      <sz val="10"/>
      <color rgb="FFD97706"/>
      <name val="Arial"/>
      <charset val="1"/>
    </font>
    <font>
      <b/>
      <sz val="8"/>
      <color rgb="FFFFFFFF"/>
      <name val="Arial"/>
      <charset val="1"/>
    </font>
    <font>
      <b/>
      <sz val="16"/>
      <color rgb="FF1B3A5C"/>
      <name val="Arial"/>
      <charset val="1"/>
    </font>
    <font>
      <i/>
      <sz val="9"/>
      <color rgb="FF666666"/>
      <name val="Arial"/>
      <charset val="1"/>
    </font>
    <font>
      <b/>
      <sz val="11"/>
      <color rgb="FFFFFFFF"/>
      <name val="Arial"/>
      <charset val="1"/>
    </font>
    <font>
      <b/>
      <sz val="9"/>
      <color rgb="FFFFFFFF"/>
      <name val="Arial"/>
      <charset val="1"/>
    </font>
    <font>
      <sz val="9"/>
      <color rgb="FF111827"/>
      <name val="Arial"/>
      <charset val="1"/>
    </font>
    <font>
      <i/>
      <sz val="8"/>
      <color rgb="FF999999"/>
      <name val="Arial"/>
      <charset val="1"/>
    </font>
    <font>
      <b/>
      <sz val="13"/>
      <color rgb="FFFFFFFF"/>
      <name val="Arial"/>
      <charset val="1"/>
    </font>
    <font>
      <sz val="10"/>
      <color rgb="FF0000FF"/>
      <name val="Arial"/>
      <charset val="1"/>
    </font>
    <font>
      <i/>
      <sz val="9"/>
      <color rgb="FF1B3A5C"/>
      <name val="Arial"/>
      <charset val="1"/>
    </font>
    <font>
      <b/>
      <sz val="10"/>
      <color rgb="FF1B3A5C"/>
      <name val="Arial"/>
      <charset val="1"/>
    </font>
    <font>
      <sz val="9"/>
      <color rgb="FF0000FF"/>
      <name val="Arial"/>
      <charset val="1"/>
    </font>
    <font>
      <b/>
      <sz val="10"/>
      <color rgb="FFFFFFFF"/>
      <name val="Arial"/>
      <charset val="1"/>
    </font>
    <font>
      <b/>
      <sz val="9"/>
      <color rgb="FF1B3A5C"/>
      <name val="Arial"/>
      <charset val="1"/>
    </font>
    <font>
      <sz val="9"/>
      <color rgb="FF1B3A5C"/>
      <name val="Arial"/>
      <charset val="1"/>
    </font>
    <font>
      <b/>
      <sz val="9"/>
      <color rgb="FF166534"/>
      <name val="Arial"/>
      <charset val="1"/>
    </font>
    <font>
      <b/>
      <sz val="11"/>
      <color rgb="FF1B3A5C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B3A5C"/>
        <bgColor rgb="FF333333"/>
      </patternFill>
    </fill>
    <fill>
      <patternFill patternType="solid">
        <fgColor rgb="FFF5F5F5"/>
        <bgColor rgb="FFEFF6FF"/>
      </patternFill>
    </fill>
    <fill>
      <patternFill patternType="solid">
        <fgColor rgb="FF2D5078"/>
        <bgColor rgb="FF1B3A5C"/>
      </patternFill>
    </fill>
    <fill>
      <patternFill patternType="solid">
        <fgColor rgb="FFFFFFFF"/>
        <bgColor rgb="FFF5F5F5"/>
      </patternFill>
    </fill>
    <fill>
      <patternFill patternType="solid">
        <fgColor rgb="FFD97706"/>
        <bgColor rgb="FFFF9900"/>
      </patternFill>
    </fill>
    <fill>
      <patternFill patternType="solid">
        <fgColor rgb="FFEFF6FF"/>
        <bgColor rgb="FFF5F5F5"/>
      </patternFill>
    </fill>
    <fill>
      <patternFill patternType="solid">
        <fgColor rgb="FFDBEAFE"/>
        <bgColor rgb="FFEFF6FF"/>
      </patternFill>
    </fill>
    <fill>
      <patternFill patternType="solid">
        <fgColor rgb="FFDCFCE7"/>
        <bgColor rgb="FFEFF6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6" fillId="4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67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6" fontId="9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167" fontId="9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5" fontId="9" fillId="5" borderId="1" xfId="0" applyNumberFormat="1" applyFont="1" applyFill="1" applyBorder="1" applyAlignment="1">
      <alignment horizontal="center" vertical="center" wrapText="1"/>
    </xf>
    <xf numFmtId="166" fontId="9" fillId="5" borderId="1" xfId="0" applyNumberFormat="1" applyFont="1" applyFill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165" fontId="8" fillId="6" borderId="1" xfId="0" applyNumberFormat="1" applyFont="1" applyFill="1" applyBorder="1" applyAlignment="1">
      <alignment horizontal="center" vertical="center" wrapText="1"/>
    </xf>
    <xf numFmtId="166" fontId="8" fillId="6" borderId="1" xfId="0" applyNumberFormat="1" applyFont="1" applyFill="1" applyBorder="1" applyAlignment="1">
      <alignment horizontal="center" vertical="center" wrapText="1"/>
    </xf>
    <xf numFmtId="1" fontId="8" fillId="6" borderId="1" xfId="0" applyNumberFormat="1" applyFont="1" applyFill="1" applyBorder="1" applyAlignment="1">
      <alignment horizontal="center" vertical="center" wrapText="1"/>
    </xf>
    <xf numFmtId="168" fontId="12" fillId="0" borderId="1" xfId="0" applyNumberFormat="1" applyFont="1" applyBorder="1" applyAlignment="1">
      <alignment horizontal="center" vertical="center" wrapText="1"/>
    </xf>
    <xf numFmtId="164" fontId="12" fillId="7" borderId="1" xfId="0" applyNumberFormat="1" applyFont="1" applyFill="1" applyBorder="1" applyAlignment="1">
      <alignment horizontal="center" vertical="center" wrapText="1"/>
    </xf>
    <xf numFmtId="165" fontId="12" fillId="7" borderId="1" xfId="0" applyNumberFormat="1" applyFont="1" applyFill="1" applyBorder="1" applyAlignment="1">
      <alignment horizontal="center" vertical="center" wrapText="1"/>
    </xf>
    <xf numFmtId="166" fontId="12" fillId="7" borderId="1" xfId="0" applyNumberFormat="1" applyFont="1" applyFill="1" applyBorder="1" applyAlignment="1">
      <alignment horizontal="center" vertical="center" wrapText="1"/>
    </xf>
    <xf numFmtId="1" fontId="12" fillId="7" borderId="1" xfId="0" applyNumberFormat="1" applyFont="1" applyFill="1" applyBorder="1" applyAlignment="1">
      <alignment horizontal="center" vertical="center" wrapText="1"/>
    </xf>
    <xf numFmtId="168" fontId="9" fillId="3" borderId="1" xfId="0" applyNumberFormat="1" applyFont="1" applyFill="1" applyBorder="1" applyAlignment="1">
      <alignment horizontal="center" vertical="center" wrapText="1"/>
    </xf>
    <xf numFmtId="168" fontId="9" fillId="5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1" fontId="15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166" fontId="15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1" fontId="16" fillId="6" borderId="1" xfId="0" applyNumberFormat="1" applyFont="1" applyFill="1" applyBorder="1" applyAlignment="1">
      <alignment horizontal="center" vertical="center" wrapText="1"/>
    </xf>
    <xf numFmtId="164" fontId="16" fillId="6" borderId="1" xfId="0" applyNumberFormat="1" applyFont="1" applyFill="1" applyBorder="1" applyAlignment="1">
      <alignment horizontal="center" vertical="center" wrapText="1"/>
    </xf>
    <xf numFmtId="165" fontId="16" fillId="6" borderId="1" xfId="0" applyNumberFormat="1" applyFont="1" applyFill="1" applyBorder="1" applyAlignment="1">
      <alignment horizontal="center" vertical="center" wrapText="1"/>
    </xf>
    <xf numFmtId="166" fontId="16" fillId="6" borderId="1" xfId="0" applyNumberFormat="1" applyFont="1" applyFill="1" applyBorder="1" applyAlignment="1">
      <alignment horizontal="center" vertical="center" wrapText="1"/>
    </xf>
    <xf numFmtId="49" fontId="16" fillId="6" borderId="1" xfId="0" applyNumberFormat="1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9" fillId="9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165" fontId="20" fillId="8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CCCCC"/>
      <rgbColor rgb="FF808080"/>
      <rgbColor rgb="FFAAAAAA"/>
      <rgbColor rgb="FF993366"/>
      <rgbColor rgb="FFF5F5F5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EFF6F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97706"/>
      <rgbColor rgb="FF666666"/>
      <rgbColor rgb="FF999999"/>
      <rgbColor rgb="FF1B3A5C"/>
      <rgbColor rgb="FF339966"/>
      <rgbColor rgb="FF111827"/>
      <rgbColor rgb="FF333300"/>
      <rgbColor rgb="FF993300"/>
      <rgbColor rgb="FF993366"/>
      <rgbColor rgb="FF2D50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6"/>
  <sheetViews>
    <sheetView showGridLines="0" tabSelected="1" zoomScaleNormal="100" workbookViewId="0">
      <selection activeCell="B10" sqref="B10:H10"/>
    </sheetView>
  </sheetViews>
  <sheetFormatPr defaultColWidth="8.7109375" defaultRowHeight="15" x14ac:dyDescent="0.25"/>
  <cols>
    <col min="1" max="1" width="2" customWidth="1"/>
    <col min="2" max="2" width="22" customWidth="1"/>
    <col min="3" max="4" width="16.7109375" bestFit="1" customWidth="1"/>
    <col min="5" max="5" width="16.5703125" bestFit="1" customWidth="1"/>
    <col min="6" max="6" width="13.140625" bestFit="1" customWidth="1"/>
    <col min="7" max="7" width="16.7109375" bestFit="1" customWidth="1"/>
    <col min="8" max="8" width="14.5703125" bestFit="1" customWidth="1"/>
    <col min="9" max="9" width="2" customWidth="1"/>
  </cols>
  <sheetData>
    <row r="1" spans="2:8" ht="49.5" customHeight="1" x14ac:dyDescent="0.25">
      <c r="B1" s="8" t="s">
        <v>0</v>
      </c>
      <c r="C1" s="8"/>
      <c r="D1" s="8"/>
      <c r="E1" s="8"/>
      <c r="F1" s="8"/>
      <c r="G1" s="8"/>
      <c r="H1" s="8"/>
    </row>
    <row r="2" spans="2:8" ht="19.5" customHeight="1" x14ac:dyDescent="0.25">
      <c r="B2" s="7" t="s">
        <v>1</v>
      </c>
      <c r="C2" s="7"/>
      <c r="D2" s="7"/>
      <c r="E2" s="7"/>
      <c r="F2" s="7"/>
      <c r="G2" s="7"/>
      <c r="H2" s="7"/>
    </row>
    <row r="3" spans="2:8" ht="18" customHeight="1" x14ac:dyDescent="0.25">
      <c r="B3" s="6" t="s">
        <v>2</v>
      </c>
      <c r="C3" s="6"/>
      <c r="D3" s="6"/>
      <c r="E3" s="6"/>
      <c r="F3" s="6"/>
      <c r="G3" s="6"/>
      <c r="H3" s="6"/>
    </row>
    <row r="5" spans="2:8" ht="18" customHeight="1" x14ac:dyDescent="0.25"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2:8" ht="36" customHeight="1" x14ac:dyDescent="0.25">
      <c r="B6" s="10">
        <f>'Weekly Data'!C3</f>
        <v>56200</v>
      </c>
      <c r="C6" s="11">
        <f>'Weekly Data'!E3</f>
        <v>0.72</v>
      </c>
      <c r="D6" s="11">
        <f>'Weekly Data'!F3</f>
        <v>4.8000000000000001E-2</v>
      </c>
      <c r="E6" s="10">
        <f>'Weekly Data'!D3</f>
        <v>285</v>
      </c>
      <c r="F6" s="12">
        <f>'Weekly Data'!G3</f>
        <v>4.2</v>
      </c>
      <c r="G6" s="11">
        <f>'Weekly Data'!I3</f>
        <v>8.0000000000000002E-3</v>
      </c>
      <c r="H6" s="13">
        <f>'Weekly Data'!J3</f>
        <v>6</v>
      </c>
    </row>
    <row r="7" spans="2:8" ht="18" customHeight="1" x14ac:dyDescent="0.25">
      <c r="B7" s="14" t="s">
        <v>10</v>
      </c>
      <c r="C7" s="14" t="s">
        <v>11</v>
      </c>
      <c r="D7" s="14" t="s">
        <v>12</v>
      </c>
      <c r="E7" s="14" t="s">
        <v>13</v>
      </c>
      <c r="F7" s="14" t="s">
        <v>14</v>
      </c>
      <c r="G7" s="14" t="s">
        <v>15</v>
      </c>
      <c r="H7" s="14" t="s">
        <v>16</v>
      </c>
    </row>
    <row r="8" spans="2:8" ht="15.75" customHeight="1" x14ac:dyDescent="0.25"/>
    <row r="9" spans="2:8" ht="12" customHeight="1" x14ac:dyDescent="0.25"/>
    <row r="10" spans="2:8" ht="21.75" customHeight="1" x14ac:dyDescent="0.25">
      <c r="B10" s="5" t="s">
        <v>17</v>
      </c>
      <c r="C10" s="5"/>
      <c r="D10" s="5"/>
      <c r="E10" s="5"/>
      <c r="F10" s="5"/>
      <c r="G10" s="5"/>
      <c r="H10" s="5"/>
    </row>
    <row r="11" spans="2:8" ht="18" customHeight="1" x14ac:dyDescent="0.25">
      <c r="B11" s="15" t="s">
        <v>18</v>
      </c>
      <c r="C11" s="15" t="s">
        <v>19</v>
      </c>
      <c r="D11" s="15" t="s">
        <v>20</v>
      </c>
      <c r="E11" s="15" t="s">
        <v>21</v>
      </c>
      <c r="F11" s="15" t="s">
        <v>6</v>
      </c>
      <c r="G11" s="15" t="s">
        <v>22</v>
      </c>
      <c r="H11" s="15" t="s">
        <v>23</v>
      </c>
    </row>
    <row r="12" spans="2:8" ht="18" customHeight="1" x14ac:dyDescent="0.25">
      <c r="B12" s="16">
        <f ca="1">'Weekly Data'!B3</f>
        <v>46083</v>
      </c>
      <c r="C12" s="17">
        <f>'Weekly Data'!C3</f>
        <v>56200</v>
      </c>
      <c r="D12" s="18">
        <f>'Weekly Data'!E3</f>
        <v>0.72</v>
      </c>
      <c r="E12" s="18">
        <f>'Weekly Data'!F3</f>
        <v>4.8000000000000001E-2</v>
      </c>
      <c r="F12" s="17">
        <f>'Weekly Data'!D3</f>
        <v>285</v>
      </c>
      <c r="G12" s="19">
        <f>'Weekly Data'!G3</f>
        <v>4.2</v>
      </c>
      <c r="H12" s="20">
        <f>'Weekly Data'!I3</f>
        <v>8.0000000000000002E-3</v>
      </c>
    </row>
    <row r="13" spans="2:8" ht="18" customHeight="1" x14ac:dyDescent="0.25">
      <c r="B13" s="21" t="str">
        <f>'Weekly Data'!B4</f>
        <v>2025-01-06</v>
      </c>
      <c r="C13" s="22">
        <f>'Weekly Data'!C4</f>
        <v>4850</v>
      </c>
      <c r="D13" s="23">
        <f>'Weekly Data'!E4</f>
        <v>0.71</v>
      </c>
      <c r="E13" s="23">
        <f>'Weekly Data'!F4</f>
        <v>5.1999999999999998E-2</v>
      </c>
      <c r="F13" s="22">
        <f>'Weekly Data'!D4</f>
        <v>275</v>
      </c>
      <c r="G13" s="24">
        <f>'Weekly Data'!G4</f>
        <v>4.0999999999999996</v>
      </c>
      <c r="H13" s="25">
        <f>'Weekly Data'!I4</f>
        <v>0.01</v>
      </c>
    </row>
    <row r="14" spans="2:8" ht="18" customHeight="1" x14ac:dyDescent="0.25">
      <c r="B14" s="16" t="str">
        <f>'Weekly Data'!B5</f>
        <v>2025-01-13</v>
      </c>
      <c r="C14" s="17">
        <f>'Weekly Data'!C5</f>
        <v>5100</v>
      </c>
      <c r="D14" s="18">
        <f>'Weekly Data'!E5</f>
        <v>0.73</v>
      </c>
      <c r="E14" s="18">
        <f>'Weekly Data'!F5</f>
        <v>4.4999999999999998E-2</v>
      </c>
      <c r="F14" s="17">
        <f>'Weekly Data'!D5</f>
        <v>290</v>
      </c>
      <c r="G14" s="19">
        <f>'Weekly Data'!G5</f>
        <v>4.3</v>
      </c>
      <c r="H14" s="20">
        <f>'Weekly Data'!I5</f>
        <v>8.0000000000000002E-3</v>
      </c>
    </row>
    <row r="15" spans="2:8" ht="18" customHeight="1" x14ac:dyDescent="0.25">
      <c r="B15" s="21" t="str">
        <f>'Weekly Data'!B6</f>
        <v>2025-01-20</v>
      </c>
      <c r="C15" s="22">
        <f>'Weekly Data'!C6</f>
        <v>4700</v>
      </c>
      <c r="D15" s="23">
        <f>'Weekly Data'!E6</f>
        <v>0.69</v>
      </c>
      <c r="E15" s="23">
        <f>'Weekly Data'!F6</f>
        <v>5.8000000000000003E-2</v>
      </c>
      <c r="F15" s="22">
        <f>'Weekly Data'!D6</f>
        <v>268</v>
      </c>
      <c r="G15" s="24">
        <f>'Weekly Data'!G6</f>
        <v>3.9</v>
      </c>
      <c r="H15" s="25">
        <f>'Weekly Data'!I6</f>
        <v>1.2E-2</v>
      </c>
    </row>
    <row r="16" spans="2:8" ht="18" customHeight="1" x14ac:dyDescent="0.25">
      <c r="B16" s="16" t="str">
        <f>'Weekly Data'!B7</f>
        <v>2025-01-27</v>
      </c>
      <c r="C16" s="17">
        <f>'Weekly Data'!C7</f>
        <v>5300</v>
      </c>
      <c r="D16" s="18">
        <f>'Weekly Data'!E7</f>
        <v>0.74</v>
      </c>
      <c r="E16" s="18">
        <f>'Weekly Data'!F7</f>
        <v>4.2000000000000003E-2</v>
      </c>
      <c r="F16" s="17">
        <f>'Weekly Data'!D7</f>
        <v>298</v>
      </c>
      <c r="G16" s="19">
        <f>'Weekly Data'!G7</f>
        <v>4.4000000000000004</v>
      </c>
      <c r="H16" s="20">
        <f>'Weekly Data'!I7</f>
        <v>7.0000000000000001E-3</v>
      </c>
    </row>
    <row r="17" spans="2:8" ht="18" customHeight="1" x14ac:dyDescent="0.25">
      <c r="B17" s="21" t="str">
        <f>'Weekly Data'!B8</f>
        <v>2025-02-03</v>
      </c>
      <c r="C17" s="22">
        <f>'Weekly Data'!C8</f>
        <v>4900</v>
      </c>
      <c r="D17" s="23">
        <f>'Weekly Data'!E8</f>
        <v>0.7</v>
      </c>
      <c r="E17" s="23">
        <f>'Weekly Data'!F8</f>
        <v>0.05</v>
      </c>
      <c r="F17" s="22">
        <f>'Weekly Data'!D8</f>
        <v>280</v>
      </c>
      <c r="G17" s="24">
        <f>'Weekly Data'!G8</f>
        <v>4</v>
      </c>
      <c r="H17" s="25">
        <f>'Weekly Data'!I8</f>
        <v>8.9999999999999993E-3</v>
      </c>
    </row>
    <row r="18" spans="2:8" ht="18" customHeight="1" x14ac:dyDescent="0.25">
      <c r="B18" s="16" t="str">
        <f>'Weekly Data'!B9</f>
        <v>2025-02-10</v>
      </c>
      <c r="C18" s="17">
        <f>'Weekly Data'!C9</f>
        <v>5200</v>
      </c>
      <c r="D18" s="18">
        <f>'Weekly Data'!E9</f>
        <v>0.72</v>
      </c>
      <c r="E18" s="18">
        <f>'Weekly Data'!F9</f>
        <v>4.5999999999999999E-2</v>
      </c>
      <c r="F18" s="17">
        <f>'Weekly Data'!D9</f>
        <v>295</v>
      </c>
      <c r="G18" s="19">
        <f>'Weekly Data'!G9</f>
        <v>4.2</v>
      </c>
      <c r="H18" s="20">
        <f>'Weekly Data'!I9</f>
        <v>8.0000000000000002E-3</v>
      </c>
    </row>
    <row r="19" spans="2:8" ht="18" customHeight="1" x14ac:dyDescent="0.25">
      <c r="B19" s="21" t="str">
        <f>'Weekly Data'!B10</f>
        <v>2025-02-17</v>
      </c>
      <c r="C19" s="22">
        <f>'Weekly Data'!C10</f>
        <v>5400</v>
      </c>
      <c r="D19" s="23">
        <f>'Weekly Data'!E10</f>
        <v>0.75</v>
      </c>
      <c r="E19" s="23">
        <f>'Weekly Data'!F10</f>
        <v>0.04</v>
      </c>
      <c r="F19" s="22">
        <f>'Weekly Data'!D10</f>
        <v>305</v>
      </c>
      <c r="G19" s="24">
        <f>'Weekly Data'!G10</f>
        <v>4.5</v>
      </c>
      <c r="H19" s="25">
        <f>'Weekly Data'!I10</f>
        <v>6.0000000000000001E-3</v>
      </c>
    </row>
    <row r="20" spans="2:8" ht="18" customHeight="1" x14ac:dyDescent="0.25">
      <c r="B20" s="16" t="str">
        <f>'Weekly Data'!B11</f>
        <v>2025-02-24</v>
      </c>
      <c r="C20" s="17">
        <f>'Weekly Data'!C11</f>
        <v>5000</v>
      </c>
      <c r="D20" s="18">
        <f>'Weekly Data'!E11</f>
        <v>0.71</v>
      </c>
      <c r="E20" s="18">
        <f>'Weekly Data'!F11</f>
        <v>4.9000000000000002E-2</v>
      </c>
      <c r="F20" s="17">
        <f>'Weekly Data'!D11</f>
        <v>285</v>
      </c>
      <c r="G20" s="19">
        <f>'Weekly Data'!G11</f>
        <v>4.0999999999999996</v>
      </c>
      <c r="H20" s="20">
        <f>'Weekly Data'!I11</f>
        <v>0.01</v>
      </c>
    </row>
    <row r="21" spans="2:8" ht="18" customHeight="1" x14ac:dyDescent="0.25">
      <c r="B21" s="21" t="str">
        <f>'Weekly Data'!B12</f>
        <v>2025-03-03</v>
      </c>
      <c r="C21" s="22">
        <f>'Weekly Data'!C12</f>
        <v>5150</v>
      </c>
      <c r="D21" s="23">
        <f>'Weekly Data'!E12</f>
        <v>0.73</v>
      </c>
      <c r="E21" s="23">
        <f>'Weekly Data'!F12</f>
        <v>4.3999999999999997E-2</v>
      </c>
      <c r="F21" s="22">
        <f>'Weekly Data'!D12</f>
        <v>292</v>
      </c>
      <c r="G21" s="24">
        <f>'Weekly Data'!G12</f>
        <v>4.3</v>
      </c>
      <c r="H21" s="25">
        <f>'Weekly Data'!I12</f>
        <v>8.0000000000000002E-3</v>
      </c>
    </row>
    <row r="22" spans="2:8" ht="18" customHeight="1" x14ac:dyDescent="0.25">
      <c r="B22" s="16" t="str">
        <f>'Weekly Data'!B13</f>
        <v>2025-03-10</v>
      </c>
      <c r="C22" s="17">
        <f>'Weekly Data'!C13</f>
        <v>5350</v>
      </c>
      <c r="D22" s="18">
        <f>'Weekly Data'!E13</f>
        <v>0.74</v>
      </c>
      <c r="E22" s="18">
        <f>'Weekly Data'!F13</f>
        <v>4.2999999999999997E-2</v>
      </c>
      <c r="F22" s="17">
        <f>'Weekly Data'!D13</f>
        <v>300</v>
      </c>
      <c r="G22" s="19">
        <f>'Weekly Data'!G13</f>
        <v>4.4000000000000004</v>
      </c>
      <c r="H22" s="20">
        <f>'Weekly Data'!I13</f>
        <v>7.0000000000000001E-3</v>
      </c>
    </row>
    <row r="23" spans="2:8" ht="18" customHeight="1" x14ac:dyDescent="0.25">
      <c r="B23" s="21" t="str">
        <f>'Weekly Data'!B14</f>
        <v>2025-03-17</v>
      </c>
      <c r="C23" s="22">
        <f>'Weekly Data'!C14</f>
        <v>5250</v>
      </c>
      <c r="D23" s="23">
        <f>'Weekly Data'!E14</f>
        <v>0.72</v>
      </c>
      <c r="E23" s="23">
        <f>'Weekly Data'!F14</f>
        <v>4.7E-2</v>
      </c>
      <c r="F23" s="22">
        <f>'Weekly Data'!D14</f>
        <v>296</v>
      </c>
      <c r="G23" s="24">
        <f>'Weekly Data'!G14</f>
        <v>4.2</v>
      </c>
      <c r="H23" s="25">
        <f>'Weekly Data'!I14</f>
        <v>8.9999999999999993E-3</v>
      </c>
    </row>
    <row r="24" spans="2:8" ht="19.5" customHeight="1" x14ac:dyDescent="0.25">
      <c r="B24" s="26" t="s">
        <v>24</v>
      </c>
      <c r="C24" s="27">
        <f>AVERAGE(C12:C23)</f>
        <v>9366.6666666666661</v>
      </c>
      <c r="D24" s="28">
        <f>AVERAGE(D12:D23)</f>
        <v>0.72166666666666668</v>
      </c>
      <c r="E24" s="28">
        <f>AVERAGE(E12:E23)</f>
        <v>4.7000000000000007E-2</v>
      </c>
      <c r="F24" s="27">
        <f>AVERAGE(F12:F23)</f>
        <v>289.08333333333331</v>
      </c>
      <c r="G24" s="29">
        <f>AVERAGE(G12:G23)</f>
        <v>4.2166666666666659</v>
      </c>
      <c r="H24" s="30">
        <f>SUM(H12:H23)</f>
        <v>0.10199999999999999</v>
      </c>
    </row>
    <row r="26" spans="2:8" ht="15.75" customHeight="1" x14ac:dyDescent="0.25">
      <c r="B26" s="4" t="s">
        <v>25</v>
      </c>
      <c r="C26" s="4"/>
      <c r="D26" s="4"/>
      <c r="E26" s="4"/>
      <c r="F26" s="4"/>
      <c r="G26" s="4"/>
      <c r="H26" s="4"/>
    </row>
  </sheetData>
  <mergeCells count="5">
    <mergeCell ref="B1:H1"/>
    <mergeCell ref="B2:H2"/>
    <mergeCell ref="B3:H3"/>
    <mergeCell ref="B10:H10"/>
    <mergeCell ref="B26:H2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8"/>
  <sheetViews>
    <sheetView showGridLines="0" zoomScaleNormal="100" workbookViewId="0">
      <selection activeCell="I3" sqref="I3"/>
    </sheetView>
  </sheetViews>
  <sheetFormatPr defaultColWidth="8.7109375" defaultRowHeight="15" x14ac:dyDescent="0.25"/>
  <cols>
    <col min="1" max="1" width="2" customWidth="1"/>
    <col min="2" max="2" width="22" customWidth="1"/>
    <col min="3" max="9" width="18" customWidth="1"/>
    <col min="10" max="10" width="8.5703125" bestFit="1" customWidth="1"/>
  </cols>
  <sheetData>
    <row r="1" spans="2:10" ht="39.75" customHeight="1" x14ac:dyDescent="0.25">
      <c r="B1" s="3" t="s">
        <v>26</v>
      </c>
      <c r="C1" s="3"/>
      <c r="D1" s="3"/>
      <c r="E1" s="3"/>
      <c r="F1" s="3"/>
      <c r="G1" s="3"/>
      <c r="H1" s="3"/>
      <c r="I1" s="3"/>
    </row>
    <row r="2" spans="2:10" ht="36" customHeight="1" x14ac:dyDescent="0.25">
      <c r="B2" s="15" t="s">
        <v>27</v>
      </c>
      <c r="C2" s="15" t="s">
        <v>28</v>
      </c>
      <c r="D2" s="15" t="s">
        <v>29</v>
      </c>
      <c r="E2" s="15" t="s">
        <v>30</v>
      </c>
      <c r="F2" s="15" t="s">
        <v>31</v>
      </c>
      <c r="G2" s="15" t="s">
        <v>32</v>
      </c>
      <c r="H2" s="15" t="s">
        <v>33</v>
      </c>
      <c r="I2" s="15" t="s">
        <v>34</v>
      </c>
      <c r="J2" s="15" t="s">
        <v>35</v>
      </c>
    </row>
    <row r="3" spans="2:10" ht="21.75" customHeight="1" x14ac:dyDescent="0.25">
      <c r="B3" s="31">
        <f ca="1">TODAY()-WEEKDAY(TODAY(),2)+1</f>
        <v>46083</v>
      </c>
      <c r="C3" s="32">
        <f>SUM(C4:C14)</f>
        <v>56200</v>
      </c>
      <c r="D3" s="32">
        <v>285</v>
      </c>
      <c r="E3" s="33">
        <v>0.72</v>
      </c>
      <c r="F3" s="33">
        <v>4.8000000000000001E-2</v>
      </c>
      <c r="G3" s="34">
        <v>4.2</v>
      </c>
      <c r="H3" s="33">
        <v>0.03</v>
      </c>
      <c r="I3" s="33">
        <v>8.0000000000000002E-3</v>
      </c>
      <c r="J3" s="35">
        <v>6</v>
      </c>
    </row>
    <row r="4" spans="2:10" ht="18" customHeight="1" x14ac:dyDescent="0.25">
      <c r="B4" s="36" t="s">
        <v>36</v>
      </c>
      <c r="C4" s="17">
        <v>4850</v>
      </c>
      <c r="D4" s="17">
        <v>275</v>
      </c>
      <c r="E4" s="18">
        <v>0.71</v>
      </c>
      <c r="F4" s="18">
        <v>5.1999999999999998E-2</v>
      </c>
      <c r="G4" s="19">
        <v>4.0999999999999996</v>
      </c>
      <c r="H4" s="18">
        <v>3.5000000000000003E-2</v>
      </c>
      <c r="I4" s="18">
        <v>0.01</v>
      </c>
      <c r="J4" s="20">
        <v>5</v>
      </c>
    </row>
    <row r="5" spans="2:10" ht="18" customHeight="1" x14ac:dyDescent="0.25">
      <c r="B5" s="37" t="s">
        <v>37</v>
      </c>
      <c r="C5" s="22">
        <v>5100</v>
      </c>
      <c r="D5" s="22">
        <v>290</v>
      </c>
      <c r="E5" s="23">
        <v>0.73</v>
      </c>
      <c r="F5" s="23">
        <v>4.4999999999999998E-2</v>
      </c>
      <c r="G5" s="24">
        <v>4.3</v>
      </c>
      <c r="H5" s="23">
        <v>2.8000000000000001E-2</v>
      </c>
      <c r="I5" s="23">
        <v>8.0000000000000002E-3</v>
      </c>
      <c r="J5" s="25">
        <v>7</v>
      </c>
    </row>
    <row r="6" spans="2:10" ht="18" customHeight="1" x14ac:dyDescent="0.25">
      <c r="B6" s="36" t="s">
        <v>38</v>
      </c>
      <c r="C6" s="17">
        <v>4700</v>
      </c>
      <c r="D6" s="17">
        <v>268</v>
      </c>
      <c r="E6" s="18">
        <v>0.69</v>
      </c>
      <c r="F6" s="18">
        <v>5.8000000000000003E-2</v>
      </c>
      <c r="G6" s="19">
        <v>3.9</v>
      </c>
      <c r="H6" s="18">
        <v>0.04</v>
      </c>
      <c r="I6" s="18">
        <v>1.2E-2</v>
      </c>
      <c r="J6" s="20">
        <v>4</v>
      </c>
    </row>
    <row r="7" spans="2:10" ht="18" customHeight="1" x14ac:dyDescent="0.25">
      <c r="B7" s="37" t="s">
        <v>39</v>
      </c>
      <c r="C7" s="22">
        <v>5300</v>
      </c>
      <c r="D7" s="22">
        <v>298</v>
      </c>
      <c r="E7" s="23">
        <v>0.74</v>
      </c>
      <c r="F7" s="23">
        <v>4.2000000000000003E-2</v>
      </c>
      <c r="G7" s="24">
        <v>4.4000000000000004</v>
      </c>
      <c r="H7" s="23">
        <v>2.5000000000000001E-2</v>
      </c>
      <c r="I7" s="23">
        <v>7.0000000000000001E-3</v>
      </c>
      <c r="J7" s="25">
        <v>8</v>
      </c>
    </row>
    <row r="8" spans="2:10" ht="18" customHeight="1" x14ac:dyDescent="0.25">
      <c r="B8" s="36" t="s">
        <v>40</v>
      </c>
      <c r="C8" s="17">
        <v>4900</v>
      </c>
      <c r="D8" s="17">
        <v>280</v>
      </c>
      <c r="E8" s="18">
        <v>0.7</v>
      </c>
      <c r="F8" s="18">
        <v>0.05</v>
      </c>
      <c r="G8" s="19">
        <v>4</v>
      </c>
      <c r="H8" s="18">
        <v>3.2000000000000001E-2</v>
      </c>
      <c r="I8" s="18">
        <v>8.9999999999999993E-3</v>
      </c>
      <c r="J8" s="20">
        <v>5</v>
      </c>
    </row>
    <row r="9" spans="2:10" ht="18" customHeight="1" x14ac:dyDescent="0.25">
      <c r="B9" s="37" t="s">
        <v>41</v>
      </c>
      <c r="C9" s="22">
        <v>5200</v>
      </c>
      <c r="D9" s="22">
        <v>295</v>
      </c>
      <c r="E9" s="23">
        <v>0.72</v>
      </c>
      <c r="F9" s="23">
        <v>4.5999999999999999E-2</v>
      </c>
      <c r="G9" s="24">
        <v>4.2</v>
      </c>
      <c r="H9" s="23">
        <v>0.03</v>
      </c>
      <c r="I9" s="23">
        <v>8.0000000000000002E-3</v>
      </c>
      <c r="J9" s="25">
        <v>6</v>
      </c>
    </row>
    <row r="10" spans="2:10" ht="18" customHeight="1" x14ac:dyDescent="0.25">
      <c r="B10" s="36" t="s">
        <v>42</v>
      </c>
      <c r="C10" s="17">
        <v>5400</v>
      </c>
      <c r="D10" s="17">
        <v>305</v>
      </c>
      <c r="E10" s="18">
        <v>0.75</v>
      </c>
      <c r="F10" s="18">
        <v>0.04</v>
      </c>
      <c r="G10" s="19">
        <v>4.5</v>
      </c>
      <c r="H10" s="18">
        <v>2.1999999999999999E-2</v>
      </c>
      <c r="I10" s="18">
        <v>6.0000000000000001E-3</v>
      </c>
      <c r="J10" s="20">
        <v>9</v>
      </c>
    </row>
    <row r="11" spans="2:10" ht="18" customHeight="1" x14ac:dyDescent="0.25">
      <c r="B11" s="37" t="s">
        <v>43</v>
      </c>
      <c r="C11" s="22">
        <v>5000</v>
      </c>
      <c r="D11" s="22">
        <v>285</v>
      </c>
      <c r="E11" s="23">
        <v>0.71</v>
      </c>
      <c r="F11" s="23">
        <v>4.9000000000000002E-2</v>
      </c>
      <c r="G11" s="24">
        <v>4.0999999999999996</v>
      </c>
      <c r="H11" s="23">
        <v>3.4000000000000002E-2</v>
      </c>
      <c r="I11" s="23">
        <v>0.01</v>
      </c>
      <c r="J11" s="25">
        <v>5</v>
      </c>
    </row>
    <row r="12" spans="2:10" ht="18" customHeight="1" x14ac:dyDescent="0.25">
      <c r="B12" s="36" t="s">
        <v>44</v>
      </c>
      <c r="C12" s="17">
        <v>5150</v>
      </c>
      <c r="D12" s="17">
        <v>292</v>
      </c>
      <c r="E12" s="18">
        <v>0.73</v>
      </c>
      <c r="F12" s="18">
        <v>4.3999999999999997E-2</v>
      </c>
      <c r="G12" s="19">
        <v>4.3</v>
      </c>
      <c r="H12" s="18">
        <v>2.7E-2</v>
      </c>
      <c r="I12" s="18">
        <v>8.0000000000000002E-3</v>
      </c>
      <c r="J12" s="20">
        <v>7</v>
      </c>
    </row>
    <row r="13" spans="2:10" ht="18" customHeight="1" x14ac:dyDescent="0.25">
      <c r="B13" s="37" t="s">
        <v>45</v>
      </c>
      <c r="C13" s="22">
        <v>5350</v>
      </c>
      <c r="D13" s="22">
        <v>300</v>
      </c>
      <c r="E13" s="23">
        <v>0.74</v>
      </c>
      <c r="F13" s="23">
        <v>4.2999999999999997E-2</v>
      </c>
      <c r="G13" s="24">
        <v>4.4000000000000004</v>
      </c>
      <c r="H13" s="23">
        <v>2.5999999999999999E-2</v>
      </c>
      <c r="I13" s="23">
        <v>7.0000000000000001E-3</v>
      </c>
      <c r="J13" s="25">
        <v>8</v>
      </c>
    </row>
    <row r="14" spans="2:10" ht="18" customHeight="1" x14ac:dyDescent="0.25">
      <c r="B14" s="36" t="s">
        <v>46</v>
      </c>
      <c r="C14" s="17">
        <v>5250</v>
      </c>
      <c r="D14" s="17">
        <v>296</v>
      </c>
      <c r="E14" s="18">
        <v>0.72</v>
      </c>
      <c r="F14" s="18">
        <v>4.7E-2</v>
      </c>
      <c r="G14" s="19">
        <v>4.2</v>
      </c>
      <c r="H14" s="18">
        <v>2.9000000000000001E-2</v>
      </c>
      <c r="I14" s="18">
        <v>8.9999999999999993E-3</v>
      </c>
      <c r="J14" s="20">
        <v>6</v>
      </c>
    </row>
    <row r="16" spans="2:10" ht="21.75" customHeight="1" x14ac:dyDescent="0.25">
      <c r="B16" s="26" t="s">
        <v>47</v>
      </c>
      <c r="C16" s="26" t="s">
        <v>48</v>
      </c>
      <c r="D16" s="26" t="s">
        <v>49</v>
      </c>
      <c r="E16" s="26" t="s">
        <v>50</v>
      </c>
      <c r="F16" s="26" t="s">
        <v>51</v>
      </c>
      <c r="G16" s="26" t="s">
        <v>52</v>
      </c>
      <c r="H16" s="26" t="s">
        <v>53</v>
      </c>
      <c r="I16" s="26" t="s">
        <v>54</v>
      </c>
      <c r="J16" s="26" t="s">
        <v>55</v>
      </c>
    </row>
    <row r="18" spans="2:9" ht="13.5" customHeight="1" x14ac:dyDescent="0.25">
      <c r="B18" s="2" t="s">
        <v>56</v>
      </c>
      <c r="C18" s="2"/>
      <c r="D18" s="2"/>
      <c r="E18" s="2"/>
      <c r="F18" s="2"/>
      <c r="G18" s="2"/>
      <c r="H18" s="2"/>
      <c r="I18" s="2"/>
    </row>
  </sheetData>
  <mergeCells count="2">
    <mergeCell ref="B1:I1"/>
    <mergeCell ref="B18:I18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1"/>
  <sheetViews>
    <sheetView showGridLines="0" zoomScaleNormal="100" workbookViewId="0">
      <selection activeCell="J7" sqref="J7"/>
    </sheetView>
  </sheetViews>
  <sheetFormatPr defaultColWidth="8.7109375" defaultRowHeight="15" x14ac:dyDescent="0.25"/>
  <cols>
    <col min="1" max="1" width="2" customWidth="1"/>
    <col min="2" max="2" width="22" customWidth="1"/>
    <col min="3" max="9" width="16" customWidth="1"/>
    <col min="10" max="10" width="26" bestFit="1" customWidth="1"/>
  </cols>
  <sheetData>
    <row r="1" spans="2:10" ht="39.75" customHeight="1" x14ac:dyDescent="0.25">
      <c r="B1" s="3" t="s">
        <v>57</v>
      </c>
      <c r="C1" s="3"/>
      <c r="D1" s="3"/>
      <c r="E1" s="3"/>
      <c r="F1" s="3"/>
      <c r="G1" s="3"/>
      <c r="H1" s="3"/>
      <c r="I1" s="3"/>
    </row>
    <row r="2" spans="2:10" ht="15" customHeight="1" x14ac:dyDescent="0.25">
      <c r="B2" s="7" t="s">
        <v>58</v>
      </c>
      <c r="C2" s="7"/>
      <c r="D2" s="7"/>
      <c r="E2" s="7"/>
      <c r="F2" s="7"/>
      <c r="G2" s="7"/>
      <c r="H2" s="7"/>
      <c r="I2" s="7"/>
    </row>
    <row r="4" spans="2:10" ht="27.75" customHeight="1" x14ac:dyDescent="0.25">
      <c r="B4" s="15" t="s">
        <v>59</v>
      </c>
      <c r="C4" s="15" t="s">
        <v>60</v>
      </c>
      <c r="D4" s="15" t="s">
        <v>61</v>
      </c>
      <c r="E4" s="15" t="s">
        <v>6</v>
      </c>
      <c r="F4" s="15" t="s">
        <v>20</v>
      </c>
      <c r="G4" s="15" t="s">
        <v>5</v>
      </c>
      <c r="H4" s="15" t="s">
        <v>62</v>
      </c>
      <c r="I4" s="15" t="s">
        <v>63</v>
      </c>
      <c r="J4" s="15" t="s">
        <v>64</v>
      </c>
    </row>
    <row r="5" spans="2:10" ht="21.75" customHeight="1" x14ac:dyDescent="0.25">
      <c r="B5" s="38" t="s">
        <v>65</v>
      </c>
      <c r="C5" s="39">
        <v>22</v>
      </c>
      <c r="D5" s="40">
        <v>5800</v>
      </c>
      <c r="E5" s="17">
        <f>D5/C5</f>
        <v>263.63636363636363</v>
      </c>
      <c r="F5" s="41">
        <v>0.73</v>
      </c>
      <c r="G5" s="18">
        <f>E5/C5</f>
        <v>11.983471074380164</v>
      </c>
      <c r="H5" s="20">
        <f>ROUND(F5*C5,0)</f>
        <v>16</v>
      </c>
      <c r="I5" s="42">
        <v>4.8</v>
      </c>
      <c r="J5" s="43" t="s">
        <v>66</v>
      </c>
    </row>
    <row r="6" spans="2:10" ht="21.75" customHeight="1" x14ac:dyDescent="0.25">
      <c r="B6" s="38" t="s">
        <v>67</v>
      </c>
      <c r="C6" s="39">
        <v>19</v>
      </c>
      <c r="D6" s="40">
        <v>5100</v>
      </c>
      <c r="E6" s="17">
        <f>D6/C6</f>
        <v>268.42105263157896</v>
      </c>
      <c r="F6" s="41">
        <v>0.68</v>
      </c>
      <c r="G6" s="18">
        <f>E6/C6</f>
        <v>14.127423822714682</v>
      </c>
      <c r="H6" s="20">
        <f>ROUND(F6*C6,0)</f>
        <v>13</v>
      </c>
      <c r="I6" s="42">
        <v>4.5</v>
      </c>
      <c r="J6" s="43" t="s">
        <v>68</v>
      </c>
    </row>
    <row r="7" spans="2:10" ht="21.75" customHeight="1" x14ac:dyDescent="0.25">
      <c r="B7" s="38" t="s">
        <v>69</v>
      </c>
      <c r="C7" s="39">
        <v>21</v>
      </c>
      <c r="D7" s="40">
        <v>5500</v>
      </c>
      <c r="E7" s="17">
        <f>D7/C7</f>
        <v>261.90476190476193</v>
      </c>
      <c r="F7" s="41">
        <v>0.71</v>
      </c>
      <c r="G7" s="18">
        <f>E7/C7</f>
        <v>12.471655328798187</v>
      </c>
      <c r="H7" s="20">
        <f>ROUND(F7*C7,0)</f>
        <v>15</v>
      </c>
      <c r="I7" s="42">
        <v>4.7</v>
      </c>
      <c r="J7" s="43" t="s">
        <v>70</v>
      </c>
    </row>
    <row r="8" spans="2:10" ht="21.75" customHeight="1" x14ac:dyDescent="0.25">
      <c r="B8" s="38" t="s">
        <v>71</v>
      </c>
      <c r="C8" s="39">
        <v>18</v>
      </c>
      <c r="D8" s="40">
        <v>4800</v>
      </c>
      <c r="E8" s="17">
        <f>D8/C8</f>
        <v>266.66666666666669</v>
      </c>
      <c r="F8" s="41">
        <v>0.65</v>
      </c>
      <c r="G8" s="18">
        <f>E8/C8</f>
        <v>14.814814814814817</v>
      </c>
      <c r="H8" s="20">
        <f>ROUND(F8*C8,0)</f>
        <v>12</v>
      </c>
      <c r="I8" s="42">
        <v>4.3</v>
      </c>
      <c r="J8" s="43" t="s">
        <v>72</v>
      </c>
    </row>
    <row r="9" spans="2:10" ht="21.75" customHeight="1" x14ac:dyDescent="0.25">
      <c r="B9" s="38" t="s">
        <v>73</v>
      </c>
      <c r="C9" s="39">
        <v>20</v>
      </c>
      <c r="D9" s="40">
        <v>5200</v>
      </c>
      <c r="E9" s="17">
        <f>D9/C9</f>
        <v>260</v>
      </c>
      <c r="F9" s="41">
        <v>0.7</v>
      </c>
      <c r="G9" s="18">
        <f>E9/C9</f>
        <v>13</v>
      </c>
      <c r="H9" s="20">
        <f>ROUND(F9*C9,0)</f>
        <v>14</v>
      </c>
      <c r="I9" s="42">
        <v>4.5999999999999996</v>
      </c>
      <c r="J9" s="43" t="s">
        <v>74</v>
      </c>
    </row>
    <row r="10" spans="2:10" ht="21.75" customHeight="1" x14ac:dyDescent="0.25">
      <c r="B10" s="44" t="s">
        <v>75</v>
      </c>
      <c r="C10" s="45">
        <f>SUM(C5:C9)</f>
        <v>100</v>
      </c>
      <c r="D10" s="46">
        <f>SUM(D5:D9)</f>
        <v>26400</v>
      </c>
      <c r="E10" s="46">
        <f>AVERAGE(E5:E9)</f>
        <v>264.12576896787425</v>
      </c>
      <c r="F10" s="47">
        <f>AVERAGE(F5:F9)</f>
        <v>0.69399999999999995</v>
      </c>
      <c r="G10" s="47">
        <f>AVERAGE(G5:G9)</f>
        <v>13.27947300814157</v>
      </c>
      <c r="H10" s="45">
        <f>SUM(H5:H9)</f>
        <v>70</v>
      </c>
      <c r="I10" s="48">
        <f>AVERAGE(I5:I9)</f>
        <v>4.58</v>
      </c>
      <c r="J10" s="49"/>
    </row>
    <row r="11" spans="2:10" ht="19.5" customHeight="1" x14ac:dyDescent="0.25">
      <c r="B11" s="50" t="s">
        <v>76</v>
      </c>
      <c r="C11" s="51" t="s">
        <v>77</v>
      </c>
      <c r="D11" s="51" t="s">
        <v>48</v>
      </c>
      <c r="E11" s="51" t="s">
        <v>78</v>
      </c>
      <c r="F11" s="51" t="s">
        <v>50</v>
      </c>
      <c r="G11" s="51" t="s">
        <v>51</v>
      </c>
      <c r="H11" s="51" t="s">
        <v>48</v>
      </c>
      <c r="I11" s="51" t="s">
        <v>79</v>
      </c>
      <c r="J11" s="51"/>
    </row>
  </sheetData>
  <mergeCells count="2">
    <mergeCell ref="B1:I1"/>
    <mergeCell ref="B2:I2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12"/>
  <sheetViews>
    <sheetView showGridLines="0" zoomScaleNormal="100" workbookViewId="0">
      <selection activeCell="J8" sqref="J8"/>
    </sheetView>
  </sheetViews>
  <sheetFormatPr defaultColWidth="8.7109375" defaultRowHeight="15" x14ac:dyDescent="0.25"/>
  <cols>
    <col min="1" max="1" width="2" customWidth="1"/>
    <col min="2" max="2" width="14" customWidth="1"/>
    <col min="3" max="3" width="20" customWidth="1"/>
    <col min="4" max="4" width="16" customWidth="1"/>
    <col min="5" max="5" width="22" customWidth="1"/>
    <col min="6" max="6" width="24" customWidth="1"/>
    <col min="7" max="7" width="22" customWidth="1"/>
    <col min="8" max="8" width="16" customWidth="1"/>
    <col min="9" max="9" width="14" customWidth="1"/>
    <col min="10" max="10" width="7.28515625" bestFit="1" customWidth="1"/>
  </cols>
  <sheetData>
    <row r="1" spans="2:10" ht="39.75" customHeight="1" x14ac:dyDescent="0.25">
      <c r="B1" s="3" t="s">
        <v>80</v>
      </c>
      <c r="C1" s="3"/>
      <c r="D1" s="3"/>
      <c r="E1" s="3"/>
      <c r="F1" s="3"/>
      <c r="G1" s="3"/>
      <c r="H1" s="3"/>
      <c r="I1" s="3"/>
    </row>
    <row r="3" spans="2:10" ht="27.75" customHeight="1" x14ac:dyDescent="0.25">
      <c r="B3" s="15" t="s">
        <v>81</v>
      </c>
      <c r="C3" s="15" t="s">
        <v>82</v>
      </c>
      <c r="D3" s="15" t="s">
        <v>83</v>
      </c>
      <c r="E3" s="15" t="s">
        <v>59</v>
      </c>
      <c r="F3" s="15" t="s">
        <v>84</v>
      </c>
      <c r="G3" s="15" t="s">
        <v>85</v>
      </c>
      <c r="H3" s="15" t="s">
        <v>86</v>
      </c>
      <c r="I3" s="15" t="s">
        <v>87</v>
      </c>
      <c r="J3" s="15" t="s">
        <v>88</v>
      </c>
    </row>
    <row r="4" spans="2:10" ht="21.75" customHeight="1" x14ac:dyDescent="0.25">
      <c r="B4" s="52" t="s">
        <v>89</v>
      </c>
      <c r="C4" s="52" t="s">
        <v>90</v>
      </c>
      <c r="D4" s="52" t="s">
        <v>91</v>
      </c>
      <c r="E4" s="52" t="s">
        <v>92</v>
      </c>
      <c r="F4" s="52" t="s">
        <v>93</v>
      </c>
      <c r="G4" s="52" t="s">
        <v>94</v>
      </c>
      <c r="H4" s="52" t="s">
        <v>95</v>
      </c>
      <c r="I4" s="53" t="s">
        <v>96</v>
      </c>
      <c r="J4" s="52" t="s">
        <v>97</v>
      </c>
    </row>
    <row r="5" spans="2:10" ht="21.75" customHeight="1" x14ac:dyDescent="0.25">
      <c r="B5" s="54" t="s">
        <v>98</v>
      </c>
      <c r="C5" s="54" t="s">
        <v>99</v>
      </c>
      <c r="D5" s="54" t="s">
        <v>100</v>
      </c>
      <c r="E5" s="54" t="s">
        <v>101</v>
      </c>
      <c r="F5" s="54" t="s">
        <v>102</v>
      </c>
      <c r="G5" s="54" t="s">
        <v>103</v>
      </c>
      <c r="H5" s="54" t="s">
        <v>104</v>
      </c>
      <c r="I5" s="53" t="s">
        <v>96</v>
      </c>
      <c r="J5" s="54" t="s">
        <v>105</v>
      </c>
    </row>
    <row r="6" spans="2:10" ht="21.75" customHeight="1" x14ac:dyDescent="0.25">
      <c r="B6" s="52" t="s">
        <v>106</v>
      </c>
      <c r="C6" s="52" t="s">
        <v>107</v>
      </c>
      <c r="D6" s="52" t="s">
        <v>108</v>
      </c>
      <c r="E6" s="52" t="s">
        <v>109</v>
      </c>
      <c r="F6" s="52" t="s">
        <v>110</v>
      </c>
      <c r="G6" s="52" t="s">
        <v>111</v>
      </c>
      <c r="H6" s="52" t="s">
        <v>112</v>
      </c>
      <c r="I6" s="53" t="s">
        <v>96</v>
      </c>
      <c r="J6" s="52" t="s">
        <v>113</v>
      </c>
    </row>
    <row r="7" spans="2:10" ht="21.75" customHeight="1" x14ac:dyDescent="0.25">
      <c r="B7" s="54" t="s">
        <v>114</v>
      </c>
      <c r="C7" s="54" t="s">
        <v>115</v>
      </c>
      <c r="D7" s="54" t="s">
        <v>116</v>
      </c>
      <c r="E7" s="54" t="s">
        <v>117</v>
      </c>
      <c r="F7" s="54" t="s">
        <v>118</v>
      </c>
      <c r="G7" s="54" t="s">
        <v>119</v>
      </c>
      <c r="H7" s="54" t="s">
        <v>104</v>
      </c>
      <c r="I7" s="53" t="s">
        <v>96</v>
      </c>
      <c r="J7" s="54" t="s">
        <v>120</v>
      </c>
    </row>
    <row r="8" spans="2:10" ht="21.75" customHeight="1" x14ac:dyDescent="0.25">
      <c r="B8" s="52" t="s">
        <v>121</v>
      </c>
      <c r="C8" s="52" t="s">
        <v>122</v>
      </c>
      <c r="D8" s="52" t="s">
        <v>123</v>
      </c>
      <c r="E8" s="52" t="s">
        <v>92</v>
      </c>
      <c r="F8" s="52" t="s">
        <v>124</v>
      </c>
      <c r="G8" s="52" t="s">
        <v>125</v>
      </c>
      <c r="H8" s="52" t="s">
        <v>95</v>
      </c>
      <c r="I8" s="53" t="s">
        <v>96</v>
      </c>
      <c r="J8" s="52" t="s">
        <v>126</v>
      </c>
    </row>
    <row r="10" spans="2:10" ht="12" customHeight="1" x14ac:dyDescent="0.25"/>
    <row r="11" spans="2:10" ht="19.5" customHeight="1" x14ac:dyDescent="0.25">
      <c r="B11" s="1" t="s">
        <v>127</v>
      </c>
      <c r="C11" s="1"/>
      <c r="D11" s="1"/>
      <c r="E11" s="1"/>
      <c r="F11" s="1"/>
      <c r="G11" s="1"/>
      <c r="H11" s="1"/>
      <c r="I11" s="1"/>
    </row>
    <row r="12" spans="2:10" ht="27.75" customHeight="1" x14ac:dyDescent="0.25">
      <c r="B12" s="55" t="s">
        <v>128</v>
      </c>
      <c r="C12" s="56">
        <f>COUNTA(B4:B8)</f>
        <v>5</v>
      </c>
      <c r="D12" s="55" t="s">
        <v>129</v>
      </c>
      <c r="E12" s="56">
        <f>COUNTIF(I4:I8,"Yes")</f>
        <v>5</v>
      </c>
      <c r="F12" s="55" t="s">
        <v>130</v>
      </c>
      <c r="G12" s="56">
        <f>COUNTIF(I4:I8,"No")</f>
        <v>0</v>
      </c>
      <c r="H12" s="55" t="s">
        <v>131</v>
      </c>
      <c r="I12" s="57">
        <f>IF(C12=0,"N/A",E12/C12)</f>
        <v>1</v>
      </c>
    </row>
  </sheetData>
  <mergeCells count="2">
    <mergeCell ref="B1:I1"/>
    <mergeCell ref="B11:I1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📊 Dashboard</vt:lpstr>
      <vt:lpstr>Weekly Data</vt:lpstr>
      <vt:lpstr>Technician Scorecard</vt:lpstr>
      <vt:lpstr>Callback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Wilmer Toro</cp:lastModifiedBy>
  <cp:revision>0</cp:revision>
  <dcterms:created xsi:type="dcterms:W3CDTF">2026-03-04T21:13:32Z</dcterms:created>
  <dcterms:modified xsi:type="dcterms:W3CDTF">2026-03-04T21:39:15Z</dcterms:modified>
  <dc:language>en-US</dc:language>
</cp:coreProperties>
</file>